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<sst xmlns="http://schemas.openxmlformats.org/spreadsheetml/2006/main" count="53" uniqueCount="50">
  <si>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G-LAZZ</t>
  </si>
  <si>
    <t>REGISTRATION</t>
  </si>
  <si>
    <t>TYPE</t>
  </si>
  <si>
    <t>EMPTY WEIGHT</t>
  </si>
  <si>
    <t>MAX WEIGHT</t>
  </si>
  <si>
    <t>GLASTAR</t>
  </si>
  <si>
    <t>1311 lbs</t>
  </si>
  <si>
    <t>1960lbs</t>
  </si>
  <si>
    <t>ITEM</t>
  </si>
  <si>
    <t>WEIGHT</t>
  </si>
  <si>
    <t>STATION</t>
  </si>
  <si>
    <t>MOMENT</t>
  </si>
  <si>
    <t>A/C</t>
  </si>
  <si>
    <t>FUEL</t>
  </si>
  <si>
    <t>Pilot</t>
  </si>
  <si>
    <t>FULL</t>
  </si>
  <si>
    <t>PASS</t>
  </si>
  <si>
    <t>USEABLE</t>
  </si>
  <si>
    <t>FW/BAGS</t>
  </si>
  <si>
    <t>lbs/lt</t>
  </si>
  <si>
    <t>R/BAGS</t>
  </si>
  <si>
    <t>CofG</t>
  </si>
  <si>
    <t>MAX BAGGAGE=250lbs</t>
  </si>
  <si>
    <t>SPLIT 2 ZONES</t>
  </si>
  <si>
    <t>LITRES</t>
  </si>
  <si>
    <t>ENTER</t>
  </si>
  <si>
    <t>HERE</t>
  </si>
  <si>
    <t>VFE</t>
  </si>
  <si>
    <t>75 knots</t>
  </si>
  <si>
    <t>Va</t>
  </si>
  <si>
    <t>98knots</t>
  </si>
  <si>
    <t>Vno</t>
  </si>
  <si>
    <t>144 knots</t>
  </si>
  <si>
    <t>Vne</t>
  </si>
  <si>
    <t>160knots</t>
  </si>
  <si>
    <t>LBS</t>
  </si>
  <si>
    <t>WT CHECK</t>
  </si>
  <si>
    <t>MAX BAGGAGE</t>
  </si>
  <si>
    <t>FWD=125LBS</t>
  </si>
  <si>
    <t>REAR=125LBS</t>
  </si>
  <si>
    <t xml:space="preserve">              NOTE-if full fuel will vent overboard if wings not level</t>
  </si>
  <si>
    <t>limit FWD</t>
  </si>
  <si>
    <t>limit AFT</t>
  </si>
  <si>
    <t>C of G CHECK</t>
  </si>
  <si>
    <t>XES ONLY AND</t>
  </si>
  <si>
    <t xml:space="preserve">ENTER DATA IN BLUE BOXES ONLY </t>
  </si>
  <si>
    <t>AND</t>
  </si>
  <si>
    <t>change</t>
  </si>
  <si>
    <t>automatically</t>
  </si>
  <si>
    <t xml:space="preserve">  yellow boxes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</si>
</sst>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5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4" fontId="0" fillId="24" borderId="0" xfId="0" applyNumberFormat="1" applyFill="1" applyAlignment="1" applyProtection="1">
      <alignment horizontal="center"/>
      <protection locked="0"/>
    </xf>
    <xf numFmtId="4" fontId="0" fillId="25" borderId="0" xfId="0" applyNumberFormat="1" applyFill="1" applyAlignment="1" applyProtection="1">
      <alignment horizontal="center"/>
      <protection locked="0"/>
    </xf>
    <xf numFmtId="4" fontId="1" fillId="24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Fill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" fontId="1" fillId="25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center"/>
      <protection locked="0"/>
    </xf>
    <xf numFmtId="4" fontId="1" fillId="25" borderId="0" xfId="0" applyNumberFormat="1" applyFont="1" applyFill="1" applyAlignment="1" applyProtection="1">
      <alignment/>
      <protection locked="0"/>
    </xf>
    <xf numFmtId="4" fontId="1" fillId="3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 locked="0"/>
    </xf>
    <xf numFmtId="4" fontId="1" fillId="11" borderId="0" xfId="0" applyNumberFormat="1" applyFont="1" applyFill="1" applyAlignment="1" applyProtection="1">
      <alignment/>
      <protection locked="0"/>
    </xf>
    <xf numFmtId="4" fontId="0" fillId="11" borderId="0" xfId="0" applyNumberFormat="1" applyFill="1" applyAlignment="1" applyProtection="1">
      <alignment/>
      <protection locked="0"/>
    </xf>
    <xf numFmtId="4" fontId="0" fillId="11" borderId="0" xfId="0" applyNumberFormat="1" applyFill="1" applyAlignment="1" applyProtection="1">
      <alignment horizontal="center"/>
      <protection locked="0"/>
    </xf>
    <xf numFmtId="4" fontId="1" fillId="11" borderId="0" xfId="0" applyNumberFormat="1" applyFont="1" applyFill="1" applyAlignment="1" applyProtection="1">
      <alignment horizontal="center"/>
      <protection locked="0"/>
    </xf>
    <xf numFmtId="4" fontId="3" fillId="22" borderId="0" xfId="0" applyNumberFormat="1" applyFont="1" applyFill="1" applyAlignment="1" applyProtection="1">
      <alignment horizontal="center"/>
      <protection/>
    </xf>
    <xf numFmtId="4" fontId="1" fillId="22" borderId="0" xfId="0" applyNumberFormat="1" applyFont="1" applyFill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1" fillId="24" borderId="0" xfId="0" applyNumberFormat="1" applyFont="1" applyFill="1" applyAlignment="1" applyProtection="1">
      <alignment horizontal="center"/>
      <protection/>
    </xf>
    <xf numFmtId="4" fontId="5" fillId="0" borderId="0" xfId="0" applyNumberFormat="1" applyFont="1" applyAlignment="1" applyProtection="1">
      <alignment horizontal="center"/>
      <protection/>
    </xf>
    <xf numFmtId="4" fontId="5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center"/>
      <protection/>
    </xf>
    <xf numFmtId="4" fontId="2" fillId="17" borderId="0" xfId="0" applyNumberFormat="1" applyFont="1" applyFill="1" applyAlignment="1" applyProtection="1">
      <alignment/>
      <protection/>
    </xf>
    <xf numFmtId="4" fontId="1" fillId="17" borderId="0" xfId="0" applyNumberFormat="1" applyFont="1" applyFill="1" applyAlignment="1" applyProtection="1">
      <alignment horizontal="center"/>
      <protection/>
    </xf>
    <xf numFmtId="4" fontId="0" fillId="17" borderId="0" xfId="0" applyNumberFormat="1" applyFill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Fill="1" applyAlignment="1" applyProtection="1">
      <alignment horizontal="center"/>
      <protection/>
    </xf>
    <xf numFmtId="4" fontId="1" fillId="25" borderId="0" xfId="0" applyNumberFormat="1" applyFont="1" applyFill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ySplit="3" topLeftCell="BM5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14.00390625" style="3" bestFit="1" customWidth="1"/>
    <col min="2" max="3" width="9.28125" style="3" bestFit="1" customWidth="1"/>
    <col min="4" max="4" width="10.140625" style="3" bestFit="1" customWidth="1"/>
    <col min="5" max="5" width="14.57421875" style="3" bestFit="1" customWidth="1"/>
    <col min="6" max="6" width="9.28125" style="3" bestFit="1" customWidth="1"/>
    <col min="7" max="7" width="12.7109375" style="3" bestFit="1" customWidth="1"/>
    <col min="8" max="8" width="0.13671875" style="3" customWidth="1"/>
    <col min="9" max="9" width="18.140625" style="3" customWidth="1"/>
    <col min="10" max="13" width="9.140625" style="3" customWidth="1"/>
    <col min="14" max="14" width="8.8515625" style="3" customWidth="1"/>
    <col min="15" max="15" width="27.28125" style="3" customWidth="1"/>
    <col min="16" max="16384" width="9.140625" style="3" customWidth="1"/>
  </cols>
  <sheetData>
    <row r="1" spans="1:13" ht="15">
      <c r="A1" s="31" t="s">
        <v>1</v>
      </c>
      <c r="B1" s="2"/>
      <c r="C1" s="31" t="s">
        <v>2</v>
      </c>
      <c r="D1" s="2"/>
      <c r="E1" s="31" t="s">
        <v>3</v>
      </c>
      <c r="F1" s="2"/>
      <c r="G1" s="31" t="s">
        <v>4</v>
      </c>
      <c r="H1" s="2"/>
      <c r="I1" s="31" t="s">
        <v>37</v>
      </c>
      <c r="J1" s="1"/>
      <c r="K1" s="2"/>
      <c r="L1" s="2"/>
      <c r="M1" s="1"/>
    </row>
    <row r="2" spans="9:14" ht="15">
      <c r="I2" s="4" t="s">
        <v>38</v>
      </c>
      <c r="K2" s="5"/>
      <c r="M2" s="5"/>
      <c r="N2" s="5"/>
    </row>
    <row r="3" spans="1:14" ht="15">
      <c r="A3" s="4" t="s">
        <v>0</v>
      </c>
      <c r="C3" s="6" t="s">
        <v>5</v>
      </c>
      <c r="E3" s="4" t="s">
        <v>6</v>
      </c>
      <c r="G3" s="4" t="s">
        <v>7</v>
      </c>
      <c r="I3" s="4" t="s">
        <v>39</v>
      </c>
      <c r="J3" s="5"/>
      <c r="K3" s="5"/>
      <c r="M3" s="5"/>
      <c r="N3" s="5"/>
    </row>
    <row r="5" spans="1:4" ht="15">
      <c r="A5" s="30" t="s">
        <v>8</v>
      </c>
      <c r="B5" s="31" t="s">
        <v>9</v>
      </c>
      <c r="C5" s="31" t="s">
        <v>10</v>
      </c>
      <c r="D5" s="31" t="s">
        <v>11</v>
      </c>
    </row>
    <row r="7" spans="1:9" ht="15">
      <c r="A7" s="27" t="s">
        <v>12</v>
      </c>
      <c r="B7" s="7">
        <v>1311</v>
      </c>
      <c r="C7" s="5">
        <v>93.7</v>
      </c>
      <c r="D7" s="3">
        <f>+(B7*C7)</f>
        <v>122840.7</v>
      </c>
      <c r="I7" s="25" t="s">
        <v>13</v>
      </c>
    </row>
    <row r="8" spans="2:9" ht="15">
      <c r="B8" s="5"/>
      <c r="C8" s="5"/>
      <c r="E8" s="36" t="s">
        <v>40</v>
      </c>
      <c r="F8" s="36"/>
      <c r="G8" s="36"/>
      <c r="I8" s="36"/>
    </row>
    <row r="9" spans="1:9" ht="15">
      <c r="A9" s="27" t="s">
        <v>14</v>
      </c>
      <c r="B9" s="7">
        <v>200</v>
      </c>
      <c r="C9" s="5">
        <v>101</v>
      </c>
      <c r="D9" s="3">
        <f>+(B9*C9)</f>
        <v>20200</v>
      </c>
      <c r="I9" s="26" t="s">
        <v>15</v>
      </c>
    </row>
    <row r="10" spans="2:9" ht="15">
      <c r="B10" s="5"/>
      <c r="C10" s="5"/>
      <c r="I10" s="5">
        <v>176</v>
      </c>
    </row>
    <row r="11" spans="1:4" ht="15">
      <c r="A11" s="27" t="s">
        <v>16</v>
      </c>
      <c r="B11" s="7">
        <v>180</v>
      </c>
      <c r="C11" s="5">
        <v>101</v>
      </c>
      <c r="D11" s="3">
        <f>(B11*C11)</f>
        <v>18180</v>
      </c>
    </row>
    <row r="12" spans="2:9" ht="15">
      <c r="B12" s="5"/>
      <c r="C12" s="5"/>
      <c r="I12" s="26" t="s">
        <v>17</v>
      </c>
    </row>
    <row r="13" spans="1:9" ht="15">
      <c r="A13" s="27" t="s">
        <v>13</v>
      </c>
      <c r="B13" s="8">
        <f>SUM(F16)</f>
        <v>143.1</v>
      </c>
      <c r="C13" s="5">
        <v>108</v>
      </c>
      <c r="D13" s="3">
        <f>(B13*C13)</f>
        <v>15454.8</v>
      </c>
      <c r="I13" s="5">
        <v>166</v>
      </c>
    </row>
    <row r="14" spans="2:11" ht="15">
      <c r="B14" s="5"/>
      <c r="C14" s="5"/>
      <c r="F14" s="27" t="s">
        <v>9</v>
      </c>
      <c r="G14" s="29" t="s">
        <v>25</v>
      </c>
      <c r="K14" s="10"/>
    </row>
    <row r="15" spans="1:13" ht="15">
      <c r="A15" s="27" t="s">
        <v>18</v>
      </c>
      <c r="B15" s="7">
        <v>60</v>
      </c>
      <c r="C15" s="5">
        <v>136</v>
      </c>
      <c r="D15" s="3">
        <f>(B15*C15)</f>
        <v>8160</v>
      </c>
      <c r="G15" s="29" t="s">
        <v>24</v>
      </c>
      <c r="I15" s="27" t="s">
        <v>19</v>
      </c>
      <c r="K15" s="10"/>
      <c r="M15" s="5"/>
    </row>
    <row r="16" spans="2:13" ht="15">
      <c r="B16" s="5"/>
      <c r="C16" s="5"/>
      <c r="F16" s="5">
        <f>SUM(I16*G16)</f>
        <v>143.1</v>
      </c>
      <c r="G16" s="9">
        <v>90</v>
      </c>
      <c r="I16" s="28">
        <v>1.59</v>
      </c>
      <c r="K16" s="10"/>
      <c r="M16" s="5"/>
    </row>
    <row r="17" spans="1:11" ht="15">
      <c r="A17" s="4" t="s">
        <v>20</v>
      </c>
      <c r="B17" s="7">
        <v>40</v>
      </c>
      <c r="C17" s="5">
        <v>160</v>
      </c>
      <c r="D17" s="3">
        <f>(B17*C17)</f>
        <v>6400</v>
      </c>
      <c r="G17" s="29" t="s">
        <v>26</v>
      </c>
      <c r="K17" s="10"/>
    </row>
    <row r="18" spans="2:10" ht="15">
      <c r="B18" s="5"/>
      <c r="E18" s="27" t="s">
        <v>36</v>
      </c>
      <c r="I18" s="11"/>
      <c r="J18" s="12"/>
    </row>
    <row r="19" spans="2:14" ht="15">
      <c r="B19" s="13">
        <f>SUM(B7:B17)</f>
        <v>1934.1</v>
      </c>
      <c r="C19" s="14"/>
      <c r="D19" s="15">
        <f>SUM(D7:D17)</f>
        <v>191235.5</v>
      </c>
      <c r="E19" s="16" t="str">
        <f>IF(B19&gt;B24,"NO","OK")</f>
        <v>OK</v>
      </c>
      <c r="F19" s="6"/>
      <c r="G19" s="10"/>
      <c r="H19" s="6"/>
      <c r="I19" s="17"/>
      <c r="K19" s="18"/>
      <c r="N19" s="18"/>
    </row>
    <row r="20" spans="2:9" ht="15">
      <c r="B20" s="5"/>
      <c r="E20" s="6"/>
      <c r="F20" s="17"/>
      <c r="G20" s="11"/>
      <c r="H20" s="11"/>
      <c r="I20" s="6"/>
    </row>
    <row r="21" spans="2:5" ht="15">
      <c r="B21" s="5"/>
      <c r="E21" s="37" t="s">
        <v>43</v>
      </c>
    </row>
    <row r="22" spans="1:7" ht="15">
      <c r="A22" s="32" t="s">
        <v>21</v>
      </c>
      <c r="B22" s="19">
        <f>(D19/B19)</f>
        <v>98.87570446202369</v>
      </c>
      <c r="C22" s="20"/>
      <c r="D22" s="34" t="s">
        <v>41</v>
      </c>
      <c r="E22" s="35" t="s">
        <v>42</v>
      </c>
      <c r="F22" s="21" t="s">
        <v>22</v>
      </c>
      <c r="G22" s="22"/>
    </row>
    <row r="23" spans="2:7" ht="15">
      <c r="B23" s="5"/>
      <c r="D23" s="23">
        <v>95.6</v>
      </c>
      <c r="E23" s="23">
        <v>103.5</v>
      </c>
      <c r="F23" s="21" t="s">
        <v>23</v>
      </c>
      <c r="G23" s="22"/>
    </row>
    <row r="24" spans="1:5" ht="15">
      <c r="A24" s="33" t="s">
        <v>4</v>
      </c>
      <c r="B24" s="24">
        <v>1960</v>
      </c>
      <c r="D24" s="16" t="str">
        <f>IF(B22&lt;D23,"no","OK")</f>
        <v>OK</v>
      </c>
      <c r="E24" s="16" t="str">
        <f>IF(B22&gt;E23,"NO","OK")</f>
        <v>OK</v>
      </c>
    </row>
    <row r="25" spans="1:2" ht="15">
      <c r="A25" s="34" t="s">
        <v>35</v>
      </c>
      <c r="B25" s="11"/>
    </row>
    <row r="26" spans="1:9" ht="15">
      <c r="A26" s="35" t="s">
        <v>27</v>
      </c>
      <c r="B26" s="35" t="s">
        <v>29</v>
      </c>
      <c r="C26" s="35" t="s">
        <v>31</v>
      </c>
      <c r="D26" s="35" t="s">
        <v>33</v>
      </c>
      <c r="E26" s="37"/>
      <c r="F26" s="38" t="s">
        <v>45</v>
      </c>
      <c r="G26" s="37"/>
      <c r="H26" s="17" t="s">
        <v>44</v>
      </c>
      <c r="I26" s="37" t="s">
        <v>46</v>
      </c>
    </row>
    <row r="27" spans="1:8" ht="15">
      <c r="A27" s="22" t="s">
        <v>28</v>
      </c>
      <c r="B27" s="22" t="s">
        <v>30</v>
      </c>
      <c r="C27" s="22" t="s">
        <v>32</v>
      </c>
      <c r="D27" s="22" t="s">
        <v>34</v>
      </c>
      <c r="E27" s="39" t="s">
        <v>49</v>
      </c>
      <c r="F27" s="40" t="s">
        <v>47</v>
      </c>
      <c r="G27" s="40" t="s">
        <v>48</v>
      </c>
      <c r="H27" s="6"/>
    </row>
  </sheetData>
  <sheetProtection sheet="1" objects="1" scenarios="1"/>
  <conditionalFormatting sqref="D24">
    <cfRule type="cellIs" priority="9" dxfId="0" operator="lessThan">
      <formula>"d23"</formula>
    </cfRule>
    <cfRule type="colorScale" priority="1" dxfId="1">
      <colorScale>
        <cfvo type="num" val="95.6"/>
        <cfvo type="percentile" val="50"/>
        <cfvo type="num" val="103.5"/>
        <color rgb="FFFF0000"/>
        <color rgb="FFFFEB84"/>
        <color rgb="FFFF0000"/>
      </colorScale>
    </cfRule>
  </conditionalFormatting>
  <conditionalFormatting sqref="N17">
    <cfRule type="colorScale" priority="5" dxfId="1">
      <colorScale>
        <cfvo type="num" val="95.6"/>
        <cfvo type="percentile" val="99"/>
        <cfvo type="num" val="103.5"/>
        <color rgb="FFFF0000"/>
        <color rgb="FFFFEB84"/>
        <color rgb="FFFF0000"/>
      </colorScale>
    </cfRule>
  </conditionalFormatting>
  <conditionalFormatting sqref="N11">
    <cfRule type="colorScale" priority="3" dxfId="1">
      <colorScale>
        <cfvo type="num" val="95.6"/>
        <cfvo type="percentile" val="99"/>
        <cfvo type="num" val="103.5"/>
        <color rgb="FFFF0000"/>
        <color rgb="FFFFFFFF"/>
        <color rgb="FFFF0000"/>
      </colorScale>
    </cfRule>
  </conditionalFormatting>
  <conditionalFormatting sqref="B22">
    <cfRule type="colorScale" priority="2" dxfId="1">
      <colorScale>
        <cfvo type="num" val="95.6"/>
        <cfvo type="num" val="99"/>
        <cfvo type="num" val="103.5"/>
        <color rgb="FFFF0000"/>
        <color rgb="FFFFFFFF"/>
        <color rgb="FFFF0000"/>
      </colorScale>
    </cfRule>
  </conditionalFormatting>
  <printOptions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Bob Ellis</cp:lastModifiedBy>
  <cp:lastPrinted>2014-01-04T23:14:42Z</cp:lastPrinted>
  <dcterms:created xsi:type="dcterms:W3CDTF">2012-02-16T17:22:54Z</dcterms:created>
  <dcterms:modified xsi:type="dcterms:W3CDTF">2014-02-11T15:17:29Z</dcterms:modified>
  <cp:category/>
  <cp:version/>
  <cp:contentType/>
  <cp:contentStatus/>
</cp:coreProperties>
</file>